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56" yWindow="1320" windowWidth="17430" windowHeight="7215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<sst xmlns="http://schemas.openxmlformats.org/spreadsheetml/2006/main" count="7797" uniqueCount="728">
  <si>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</si>
  <si>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</si>
  <si>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</si>
  <si>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</si>
  <si>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</si>
  <si>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</si>
  <si>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</si>
  <si>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</si>
  <si>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</si>
  <si>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</si>
  <si>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</si>
  <si>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</si>
  <si>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</si>
  <si>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</si>
  <si>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</si>
  <si>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</si>
  <si>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</si>
  <si>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</si>
  <si>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</si>
  <si>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</si>
  <si>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</si>
  <si>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</si>
  <si>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</si>
  <si>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</si>
  <si>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</si>
  <si>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</si>
  <si>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</si>
  <si>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</si>
  <si>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</si>
  <si>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</si>
  <si>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</si>
  <si>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</si>
  <si>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</si>
  <si>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</si>
  <si>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</si>
  <si>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</si>
  <si>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</si>
  <si>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</si>
  <si>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</si>
  <si>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</si>
  <si>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</si>
  <si>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</si>
  <si>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</si>
  <si>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</si>
  <si>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</si>
  <si>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</si>
  <si>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</si>
  <si>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</si>
  <si>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</si>
  <si>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</si>
  <si>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</si>
  <si>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</si>
  <si>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</si>
  <si>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</si>
  <si>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</si>
  <si>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</si>
  <si>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</si>
  <si>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</si>
  <si>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</si>
  <si>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</si>
  <si>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</si>
  <si>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</si>
  <si>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</si>
  <si>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</si>
  <si>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</si>
  <si>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</si>
  <si>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</si>
  <si>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</si>
  <si>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</si>
  <si>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</si>
  <si>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</si>
  <si>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</si>
  <si>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</si>
  <si>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</si>
  <si>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</si>
  <si>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</si>
  <si>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</si>
  <si>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</si>
  <si>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</si>
  <si>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</si>
  <si>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</si>
  <si>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</si>
  <si>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</si>
  <si>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</si>
  <si>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</si>
  <si>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</si>
  <si>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</si>
  <si>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</si>
  <si>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</si>
  <si>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</si>
  <si>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</si>
  <si>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</si>
  <si>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</si>
  <si>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</si>
  <si>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</si>
  <si>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</si>
  <si>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</si>
  <si>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</si>
  <si>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</si>
  <si>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</si>
  <si>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</si>
  <si>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</si>
  <si>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</si>
  <si>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</si>
  <si>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</si>
  <si>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</si>
  <si>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</si>
  <si>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</si>
  <si>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</si>
  <si>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</si>
  <si>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</si>
  <si>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</si>
  <si>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</si>
  <si>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</si>
  <si>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</si>
  <si>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</si>
  <si>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</si>
  <si>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</si>
  <si>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</si>
  <si>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</si>
  <si>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</si>
  <si>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</si>
  <si>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</si>
  <si>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</si>
  <si>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</si>
  <si>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</si>
  <si>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</si>
  <si>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</si>
  <si>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</si>
  <si>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</si>
  <si>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</si>
  <si>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</si>
  <si>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</si>
  <si>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</si>
  <si>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</si>
  <si>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</si>
  <si>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</si>
  <si>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</si>
  <si>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</si>
  <si>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</si>
  <si>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</si>
  <si>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</si>
  <si>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</si>
  <si>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</si>
  <si>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</si>
  <si>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</si>
  <si>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</si>
  <si>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</si>
  <si>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</si>
  <si>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</si>
  <si>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</si>
  <si>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</si>
  <si>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</si>
  <si>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</si>
  <si>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</si>
  <si>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</si>
  <si>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</si>
  <si>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</si>
  <si>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</si>
  <si>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</si>
  <si>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</si>
  <si>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</si>
  <si>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</si>
  <si>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</si>
  <si>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</si>
  <si>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</si>
  <si>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</si>
  <si>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</si>
  <si>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</si>
  <si>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</si>
  <si>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</si>
  <si>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</si>
  <si>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</si>
  <si>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</si>
  <si>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</si>
  <si>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</si>
  <si>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</si>
  <si>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</si>
  <si>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</si>
  <si>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</si>
  <si>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</si>
  <si>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</si>
  <si>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</si>
  <si>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</si>
  <si>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</si>
  <si>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</si>
  <si>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</si>
  <si>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</si>
  <si>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</si>
  <si>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</si>
  <si>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</si>
  <si>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</si>
  <si>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</si>
  <si>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</si>
  <si>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</si>
  <si>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</si>
  <si>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</si>
  <si>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</si>
  <si>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</si>
  <si>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</si>
  <si>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</si>
  <si>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</si>
  <si>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</si>
  <si>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</si>
  <si>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</si>
  <si>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</si>
  <si>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</si>
  <si>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</si>
  <si>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</si>
  <si>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</si>
  <si>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</si>
  <si>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</si>
  <si>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</si>
  <si>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</si>
  <si>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</si>
  <si>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</si>
  <si>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</si>
  <si>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</si>
  <si>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</si>
  <si>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</si>
  <si>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</si>
  <si>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</si>
  <si>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</si>
  <si>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</si>
  <si>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</si>
  <si>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</si>
  <si>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</si>
  <si>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</si>
  <si>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</si>
  <si>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</si>
  <si>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</si>
  <si>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</si>
  <si>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</si>
  <si>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</si>
  <si>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</si>
  <si>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</si>
  <si>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</si>
  <si>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</si>
  <si>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</si>
  <si>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</si>
  <si>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</si>
  <si>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</si>
  <si>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</si>
  <si>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</si>
  <si>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</si>
  <si>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</si>
  <si>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</si>
  <si>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</si>
  <si>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</si>
  <si>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</si>
  <si>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</si>
  <si>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</si>
  <si>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</si>
  <si>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</si>
  <si>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</si>
  <si>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</si>
  <si>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</si>
  <si>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</si>
  <si>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</si>
  <si>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</si>
  <si>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</si>
  <si>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</si>
  <si>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</si>
  <si>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</si>
  <si>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</si>
  <si>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</si>
  <si>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</si>
  <si>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</si>
  <si>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</si>
  <si>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</si>
  <si>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</si>
  <si>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</si>
  <si>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</si>
  <si>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</si>
  <si>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</si>
  <si>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</si>
  <si>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</si>
  <si>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</si>
  <si>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</si>
  <si>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</si>
  <si>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</si>
  <si>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</si>
  <si>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</si>
  <si>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</si>
  <si>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</si>
  <si>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</si>
  <si>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</si>
  <si>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</si>
  <si>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</si>
  <si>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</si>
  <si>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</si>
  <si>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</si>
  <si>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</si>
  <si>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</si>
  <si>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</si>
  <si>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</si>
  <si>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</si>
  <si>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</si>
  <si>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</si>
  <si>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</si>
  <si>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</si>
  <si>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</si>
  <si>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</si>
  <si>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</si>
  <si>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</si>
  <si>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</si>
  <si>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</si>
  <si>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</si>
  <si>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</si>
  <si>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</si>
  <si>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</si>
  <si>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</si>
  <si>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</si>
  <si>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</si>
  <si>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</si>
  <si>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</si>
  <si>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</si>
  <si>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</si>
  <si>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</si>
  <si>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</si>
  <si>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</si>
  <si>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</si>
  <si>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</si>
  <si>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</si>
  <si>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</si>
  <si>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</si>
  <si>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</si>
  <si>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</si>
  <si>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</si>
  <si>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</si>
  <si>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</si>
  <si>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</si>
  <si>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</si>
  <si>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</si>
  <si>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</si>
  <si>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</si>
  <si>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</si>
  <si>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</si>
  <si>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</si>
  <si>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</si>
  <si>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</si>
  <si>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</si>
  <si>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</si>
  <si>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</si>
  <si>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</si>
  <si>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</si>
  <si>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</si>
  <si>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</si>
  <si>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</si>
  <si>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</si>
  <si>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</si>
  <si>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</si>
  <si>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</si>
  <si>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</si>
  <si>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</si>
  <si>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</si>
  <si>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</si>
  <si>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</si>
  <si>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</si>
  <si>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</si>
  <si>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</si>
  <si>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</si>
  <si>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</si>
  <si>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</si>
  <si>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</si>
  <si>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</si>
  <si>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</si>
  <si>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</si>
  <si>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</si>
  <si>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</si>
  <si>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</si>
  <si>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</si>
  <si>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</si>
  <si>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</si>
  <si>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</si>
  <si>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</si>
  <si>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</si>
  <si>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</si>
  <si>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</si>
  <si>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</si>
  <si>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</si>
  <si>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</si>
  <si>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</si>
  <si>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</si>
  <si>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</si>
  <si>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</si>
  <si>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</si>
  <si>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</si>
  <si>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</si>
  <si>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</si>
  <si>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</si>
  <si>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</si>
  <si>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</si>
  <si>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</si>
  <si>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</si>
  <si>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</si>
  <si>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</si>
  <si>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</si>
  <si>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</si>
  <si>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</si>
  <si>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</si>
  <si>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</si>
  <si>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</si>
  <si>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</si>
  <si>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</si>
  <si>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</si>
  <si>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</si>
  <si>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</si>
  <si>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</si>
  <si>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</si>
  <si>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</si>
  <si>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</si>
  <si>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</si>
  <si>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</si>
  <si>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</si>
  <si>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</si>
  <si>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</si>
  <si>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</si>
  <si>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</si>
  <si>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</si>
  <si>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</si>
  <si>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</si>
  <si>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</si>
  <si>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</si>
  <si>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</si>
  <si>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</si>
  <si>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</si>
  <si>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</si>
  <si>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</si>
  <si>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</si>
  <si>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</si>
  <si>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</si>
  <si>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</si>
  <si>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</si>
  <si>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</si>
  <si>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</si>
  <si>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</si>
  <si>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</si>
  <si>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</si>
  <si>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</si>
  <si>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</si>
  <si>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</si>
  <si>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</si>
  <si>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</si>
  <si>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</si>
  <si>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</si>
  <si>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</si>
  <si>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</si>
  <si>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</si>
  <si>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</si>
  <si>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</si>
  <si>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</si>
  <si>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</si>
  <si>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</si>
  <si>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</si>
  <si>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</si>
  <si>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</si>
  <si>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</si>
  <si>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</si>
  <si>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</si>
  <si>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</si>
  <si>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</si>
  <si>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</si>
  <si>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</si>
  <si>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</si>
  <si>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</si>
  <si>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</si>
  <si>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</si>
  <si>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</si>
  <si>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</si>
  <si>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</si>
  <si>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</si>
  <si>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</si>
  <si>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</si>
  <si>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</si>
  <si>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</si>
  <si>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</si>
  <si>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</si>
  <si>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</si>
  <si>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</si>
  <si>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</si>
  <si>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</si>
  <si>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</si>
  <si>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</si>
  <si>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</si>
  <si>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</si>
  <si>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</si>
  <si>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</si>
  <si>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</si>
  <si>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</si>
  <si>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</si>
  <si>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</si>
  <si>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</si>
  <si>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</si>
  <si>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</si>
  <si>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</si>
  <si>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</si>
  <si>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</si>
  <si>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</si>
  <si>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</si>
  <si>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</si>
  <si>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</si>
  <si>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</si>
  <si>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</si>
  <si>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</si>
  <si>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</si>
  <si>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</si>
  <si>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</si>
  <si>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</si>
  <si>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</si>
  <si>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</si>
  <si>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</si>
  <si>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</si>
  <si>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</si>
  <si>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</si>
  <si>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</si>
  <si>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</si>
  <si>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</si>
  <si>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</si>
  <si>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</si>
  <si>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</si>
  <si>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</si>
  <si>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</si>
  <si>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</si>
  <si>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</si>
  <si>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</si>
  <si>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</si>
  <si>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</si>
  <si>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</si>
  <si>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</si>
  <si>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</si>
  <si>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</si>
  <si>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</si>
  <si>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</si>
  <si>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</si>
  <si>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</si>
  <si>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</si>
  <si>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</si>
  <si>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</si>
  <si>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</si>
  <si>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</si>
  <si>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</si>
  <si>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</si>
  <si>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</si>
  <si>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</si>
  <si>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</si>
  <si>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</si>
  <si>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</si>
  <si>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</si>
  <si>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</si>
  <si>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</si>
  <si>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</si>
  <si>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</si>
  <si>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</si>
  <si>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</si>
  <si>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</si>
  <si>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</si>
  <si>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</si>
  <si>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</si>
  <si>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</si>
  <si>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</si>
  <si>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</si>
  <si>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</si>
  <si>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</si>
  <si>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</si>
  <si>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</si>
  <si>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</si>
  <si>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</si>
  <si>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</si>
  <si>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</si>
  <si>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</si>
  <si>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</si>
  <si>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</si>
  <si>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</si>
  <si>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</si>
  <si>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</si>
  <si>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</si>
  <si>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</si>
  <si>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</si>
  <si>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</si>
  <si>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</si>
  <si>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</si>
  <si>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</si>
  <si>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</si>
  <si>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</si>
  <si>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</si>
  <si>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</si>
  <si>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</si>
  <si>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</si>
  <si>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</si>
  <si>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</si>
  <si>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</si>
  <si>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</si>
  <si>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</si>
  <si>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</si>
  <si>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</si>
  <si>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</si>
  <si>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</si>
  <si>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</si>
  <si>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</si>
  <si>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</si>
  <si>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</si>
  <si>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</si>
  <si>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</si>
  <si>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</si>
  <si>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</si>
  <si>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</si>
  <si>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</si>
  <si>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</si>
  <si>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</si>
  <si>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</si>
  <si>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</si>
  <si>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</si>
  <si>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</si>
  <si>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</si>
  <si>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</si>
  <si>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</si>
  <si>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</si>
  <si>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</si>
  <si>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</si>
  <si>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</si>
  <si>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</si>
  <si>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</si>
  <si>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</si>
  <si>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</si>
  <si>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</si>
  <si>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</si>
  <si>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</si>
  <si>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</si>
  <si>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</si>
  <si>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</si>
  <si>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</si>
  <si>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</si>
  <si>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</si>
  <si>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</si>
  <si>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</si>
  <si>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</si>
  <si>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</si>
  <si>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</si>
  <si>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</si>
  <si>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</si>
  <si>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</si>
  <si>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</si>
  <si>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</si>
  <si>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</si>
  <si>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</si>
  <si>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</si>
  <si>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</si>
  <si>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</si>
  <si>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</si>
  <si>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</si>
  <si>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</si>
  <si>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</si>
  <si>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</si>
  <si>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</si>
  <si>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</si>
  <si>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</si>
  <si>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</si>
  <si>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</si>
  <si>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</si>
  <si>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</si>
  <si>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</si>
  <si>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</si>
  <si>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</si>
  <si>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</si>
  <si>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</si>
  <si>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</si>
  <si>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</si>
  <si>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</si>
  <si>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</si>
  <si>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</si>
  <si>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</si>
  <si>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</si>
  <si>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</si>
  <si>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</si>
  <si>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</si>
  <si>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</si>
  <si>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</si>
  <si>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</si>
  <si>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</si>
  <si>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</si>
  <si>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</si>
  <si>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</si>
  <si>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</si>
  <si>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</si>
  <si>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</si>
  <si>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</si>
  <si>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</si>
  <si>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</si>
  <si>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</si>
  <si>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</si>
  <si>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</si>
  <si>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</si>
  <si>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</si>
  <si>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</si>
  <si>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</si>
  <si>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</si>
  <si>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</si>
  <si>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</si>
  <si>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</si>
  <si>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</si>
  <si>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</si>
  <si>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</si>
  <si>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</si>
  <si>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</si>
  <si>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</si>
  <si>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</si>
  <si>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</si>
  <si>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</si>
  <si>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</si>
  <si>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</si>
  <si>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</si>
  <si>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</si>
  <si>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</si>
  <si>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</si>
  <si>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</si>
  <si>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</si>
  <si>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625048 Тюменская область город Тюмень улица  Барабинская д. 10стр.76</t>
  </si>
  <si>
    <t>Рябкова Татьяна Петровна</t>
  </si>
  <si>
    <t>8-919-938-94-89</t>
  </si>
  <si>
    <t>Андреева Любовь Леонтьевна</t>
  </si>
  <si>
    <t>экономист</t>
  </si>
  <si>
    <t>ais7213@ mail.ru</t>
  </si>
  <si>
    <t>Удалить</t>
  </si>
  <si>
    <t>1</t>
  </si>
  <si>
    <t>2</t>
  </si>
  <si>
    <t>Федоров Андрей Владимирович</t>
  </si>
  <si>
    <t>8 (3452) 56-86-58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</si>
</sst>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60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22" borderId="61" xfId="1119" applyFont="1" applyFill="1" applyBorder="1" applyAlignment="1" applyProtection="1">
      <alignment horizontal="left" vertical="center" wrapText="1"/>
      <protection locked="0"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7" xfId="1119" applyFont="1" applyFill="1" applyBorder="1" applyAlignment="1" applyProtection="1">
      <alignment horizontal="right" vertical="center" indent="1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18" fillId="22" borderId="6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9" xfId="1119" applyFont="1" applyBorder="1" applyAlignment="1" applyProtection="1">
      <alignment horizontal="center" vertical="center"/>
      <protection/>
    </xf>
    <xf numFmtId="0" fontId="60" fillId="0" borderId="69" xfId="1114" applyFont="1" applyBorder="1" applyAlignment="1">
      <alignment horizontal="center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1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22" fillId="4" borderId="73" xfId="1122" applyFont="1" applyFill="1" applyBorder="1" applyAlignment="1" applyProtection="1">
      <alignment horizontal="center" vertical="center" wrapText="1"/>
      <protection/>
    </xf>
    <xf numFmtId="0" fontId="54" fillId="0" borderId="69" xfId="1114" applyFont="1" applyBorder="1" applyAlignment="1">
      <alignment horizontal="center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39" fillId="22" borderId="75" xfId="826" applyNumberFormat="1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22" fillId="22" borderId="77" xfId="1119" applyFont="1" applyFill="1" applyBorder="1" applyAlignment="1" applyProtection="1">
      <alignment horizontal="left" vertical="center"/>
      <protection locked="0"/>
    </xf>
    <xf numFmtId="49" fontId="39" fillId="22" borderId="7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49" fontId="22" fillId="3" borderId="84" xfId="1126" applyNumberFormat="1" applyFont="1" applyFill="1" applyBorder="1" applyAlignment="1" applyProtection="1">
      <alignment horizontal="center" vertical="center" wrapText="1"/>
      <protection/>
    </xf>
    <xf numFmtId="49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2" borderId="86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2020</v>
      </c>
    </row>
    <row r="3" spans="1:14" ht="15" customHeight="1">
      <c r="A3" s="26"/>
      <c r="D3" s="94"/>
      <c r="E3" s="95"/>
      <c r="F3" s="96"/>
      <c r="G3" s="186" t="str">
        <f>version</f>
        <v>Версия 2.1</v>
      </c>
      <c r="H3" s="187"/>
      <c r="M3" s="28" t="s">
        <v>120</v>
      </c>
      <c r="N3" s="1">
        <f>N2-1</f>
        <v>2019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2018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176</v>
      </c>
      <c r="G8" s="106" t="s">
        <v>11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491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97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717</v>
      </c>
      <c r="H19" s="100"/>
    </row>
    <row r="20" spans="1:8" ht="30" customHeight="1">
      <c r="A20" s="32"/>
      <c r="D20" s="92"/>
      <c r="E20" s="201" t="s">
        <v>22</v>
      </c>
      <c r="F20" s="202"/>
      <c r="G20" s="114" t="s">
        <v>717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718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719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720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721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722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1" zoomScaleNormal="71" zoomScalePageLayoutView="0" workbookViewId="0" topLeftCell="C7">
      <pane xSplit="3" ySplit="10" topLeftCell="F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S32" sqref="S3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Октябрь 2020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Октябрь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650.6500000000001</v>
      </c>
      <c r="G20" s="48">
        <f t="shared" si="0"/>
        <v>140.959</v>
      </c>
      <c r="H20" s="48">
        <f t="shared" si="0"/>
        <v>70</v>
      </c>
      <c r="I20" s="48">
        <f t="shared" si="0"/>
        <v>0</v>
      </c>
      <c r="J20" s="48">
        <f t="shared" si="0"/>
        <v>70.959</v>
      </c>
      <c r="K20" s="48">
        <f t="shared" si="0"/>
        <v>0</v>
      </c>
      <c r="L20" s="48">
        <f t="shared" si="0"/>
        <v>509.69100000000003</v>
      </c>
      <c r="M20" s="48">
        <f t="shared" si="0"/>
        <v>344.487</v>
      </c>
      <c r="N20" s="48">
        <f t="shared" si="0"/>
        <v>0</v>
      </c>
      <c r="O20" s="48">
        <f t="shared" si="0"/>
        <v>165.204</v>
      </c>
      <c r="P20" s="48">
        <f t="shared" si="0"/>
        <v>0</v>
      </c>
      <c r="Q20" s="48">
        <f>IF(G20=0,0,T20/G20)</f>
        <v>2.55079</v>
      </c>
      <c r="R20" s="48">
        <f>IF(L20=0,0,U20/L20)</f>
        <v>2.9941278658638275</v>
      </c>
      <c r="S20" s="48">
        <f>SUM(S21:S24)</f>
        <v>1885.6368336900002</v>
      </c>
      <c r="T20" s="48">
        <f>SUM(T21:T24)</f>
        <v>359.55680761</v>
      </c>
      <c r="U20" s="48">
        <f>SUM(U21:U24)</f>
        <v>1526.0800260800002</v>
      </c>
      <c r="V20" s="48">
        <f>SUM(V21:V24)</f>
        <v>0</v>
      </c>
      <c r="W20" s="131">
        <f>SUM(W21:W24)</f>
        <v>1885.6368336900002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723</v>
      </c>
      <c r="D22" s="144" t="s">
        <v>724</v>
      </c>
      <c r="E22" s="58" t="s">
        <v>282</v>
      </c>
      <c r="F22" s="48">
        <f>G22+L22</f>
        <v>649.4870000000001</v>
      </c>
      <c r="G22" s="48">
        <f>H22+I22+J22+K22</f>
        <v>140.959</v>
      </c>
      <c r="H22" s="56">
        <v>70</v>
      </c>
      <c r="I22" s="56">
        <v>0</v>
      </c>
      <c r="J22" s="56">
        <v>70.959</v>
      </c>
      <c r="K22" s="56">
        <v>0</v>
      </c>
      <c r="L22" s="48">
        <f>M22+N22+O22+P22</f>
        <v>508.528</v>
      </c>
      <c r="M22" s="56">
        <v>344.487</v>
      </c>
      <c r="N22" s="56"/>
      <c r="O22" s="56">
        <v>164.041</v>
      </c>
      <c r="P22" s="56"/>
      <c r="Q22" s="56">
        <v>2.55079</v>
      </c>
      <c r="R22" s="56">
        <v>2.99454</v>
      </c>
      <c r="S22" s="48">
        <f>T22+U22</f>
        <v>1882.3642447300003</v>
      </c>
      <c r="T22" s="56">
        <f>G22*Q22</f>
        <v>359.55680761</v>
      </c>
      <c r="U22" s="56">
        <f>R22*L22</f>
        <v>1522.8074371200003</v>
      </c>
      <c r="V22" s="56"/>
      <c r="W22" s="57">
        <f>S22-V22</f>
        <v>1882.3642447300003</v>
      </c>
      <c r="X22" s="143"/>
    </row>
    <row r="23" spans="3:24" ht="30" customHeight="1">
      <c r="C23" s="151" t="s">
        <v>723</v>
      </c>
      <c r="D23" s="144" t="s">
        <v>725</v>
      </c>
      <c r="E23" s="58" t="s">
        <v>301</v>
      </c>
      <c r="F23" s="48">
        <f>G23+L23</f>
        <v>1.163</v>
      </c>
      <c r="G23" s="48">
        <f>H23+I23+J23+K23</f>
        <v>0</v>
      </c>
      <c r="H23" s="56"/>
      <c r="I23" s="56"/>
      <c r="J23" s="56"/>
      <c r="K23" s="56"/>
      <c r="L23" s="48">
        <f>M23+N23+O23+P23</f>
        <v>1.163</v>
      </c>
      <c r="M23" s="56"/>
      <c r="N23" s="56"/>
      <c r="O23" s="56">
        <v>1.163</v>
      </c>
      <c r="P23" s="56"/>
      <c r="Q23" s="56"/>
      <c r="R23" s="56">
        <v>2.81392</v>
      </c>
      <c r="S23" s="48">
        <f>T23+U23</f>
        <v>3.27258896</v>
      </c>
      <c r="T23" s="56"/>
      <c r="U23" s="56">
        <f>O23*R23</f>
        <v>3.27258896</v>
      </c>
      <c r="V23" s="56"/>
      <c r="W23" s="57">
        <f>S23-V23</f>
        <v>3.27258896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2020-11-18T09:18:32Z</cp:lastPrinted>
  <dcterms:created xsi:type="dcterms:W3CDTF">2009-01-25T23:42:29Z</dcterms:created>
  <dcterms:modified xsi:type="dcterms:W3CDTF">2020-11-18T09:25:42Z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